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ulka\Desktop\"/>
    </mc:Choice>
  </mc:AlternateContent>
  <bookViews>
    <workbookView xWindow="0" yWindow="0" windowWidth="20490" windowHeight="7755" activeTab="1"/>
  </bookViews>
  <sheets>
    <sheet name="2017" sheetId="1" r:id="rId1"/>
    <sheet name="2018" sheetId="4" r:id="rId2"/>
    <sheet name="Hárok2" sheetId="2" r:id="rId3"/>
    <sheet name="Hárok3" sheetId="3" r:id="rId4"/>
  </sheets>
  <calcPr calcId="152511"/>
</workbook>
</file>

<file path=xl/calcChain.xml><?xml version="1.0" encoding="utf-8"?>
<calcChain xmlns="http://schemas.openxmlformats.org/spreadsheetml/2006/main">
  <c r="D32" i="4" l="1"/>
  <c r="D14" i="4"/>
  <c r="D10" i="4"/>
  <c r="F32" i="4"/>
  <c r="F10" i="4"/>
  <c r="D2" i="4"/>
  <c r="C32" i="4"/>
  <c r="C14" i="4"/>
  <c r="F14" i="4" s="1"/>
  <c r="C10" i="4"/>
  <c r="C2" i="4"/>
  <c r="F2" i="4" s="1"/>
  <c r="D4" i="4"/>
  <c r="C4" i="4"/>
  <c r="F4" i="4" s="1"/>
  <c r="D15" i="4"/>
  <c r="C15" i="4"/>
  <c r="F15" i="4" s="1"/>
  <c r="D35" i="4"/>
  <c r="C35" i="4"/>
  <c r="D43" i="4"/>
  <c r="C43" i="4"/>
  <c r="F43" i="4" s="1"/>
  <c r="D28" i="4"/>
  <c r="D38" i="4"/>
  <c r="D21" i="4"/>
  <c r="D39" i="4"/>
  <c r="C28" i="4"/>
  <c r="C38" i="4"/>
  <c r="F38" i="4" s="1"/>
  <c r="C21" i="4"/>
  <c r="C39" i="4"/>
  <c r="D25" i="4"/>
  <c r="D41" i="4"/>
  <c r="D8" i="4"/>
  <c r="D17" i="4"/>
  <c r="C25" i="4"/>
  <c r="C41" i="4"/>
  <c r="C8" i="4"/>
  <c r="C17" i="4"/>
  <c r="D13" i="4"/>
  <c r="C13" i="4"/>
  <c r="F13" i="4" s="1"/>
  <c r="D46" i="4"/>
  <c r="C46" i="4"/>
  <c r="D45" i="4"/>
  <c r="C45" i="4"/>
  <c r="D5" i="4"/>
  <c r="C5" i="4"/>
  <c r="F5" i="4" s="1"/>
  <c r="D31" i="4"/>
  <c r="C31" i="4"/>
  <c r="D20" i="4"/>
  <c r="C20" i="4"/>
  <c r="F20" i="4" s="1"/>
  <c r="D16" i="4"/>
  <c r="C16" i="4"/>
  <c r="F16" i="4" s="1"/>
  <c r="D19" i="4"/>
  <c r="C19" i="4"/>
  <c r="D44" i="4"/>
  <c r="C44" i="4"/>
  <c r="F44" i="4" s="1"/>
  <c r="D33" i="4"/>
  <c r="C33" i="4"/>
  <c r="D22" i="4"/>
  <c r="C22" i="4"/>
  <c r="F22" i="4" s="1"/>
  <c r="D37" i="4"/>
  <c r="C37" i="4"/>
  <c r="D42" i="4"/>
  <c r="C42" i="4"/>
  <c r="D29" i="4"/>
  <c r="C29" i="4"/>
  <c r="F29" i="4" s="1"/>
  <c r="D6" i="4"/>
  <c r="C6" i="4"/>
  <c r="D40" i="4"/>
  <c r="E40" i="4"/>
  <c r="C40" i="4"/>
  <c r="E23" i="4"/>
  <c r="D23" i="4"/>
  <c r="E11" i="4"/>
  <c r="D11" i="4"/>
  <c r="C11" i="4"/>
  <c r="F11" i="4" s="1"/>
  <c r="C23" i="4"/>
  <c r="D27" i="4"/>
  <c r="D47" i="4"/>
  <c r="C47" i="4"/>
  <c r="C27" i="4"/>
  <c r="D18" i="4"/>
  <c r="F18" i="4" s="1"/>
  <c r="C18" i="4"/>
  <c r="D9" i="4"/>
  <c r="C9" i="4"/>
  <c r="D30" i="4"/>
  <c r="F30" i="4" s="1"/>
  <c r="C30" i="4"/>
  <c r="D34" i="4"/>
  <c r="F34" i="4" s="1"/>
  <c r="C34" i="4"/>
  <c r="D7" i="4"/>
  <c r="C7" i="4"/>
  <c r="D12" i="4"/>
  <c r="F12" i="4" s="1"/>
  <c r="C12" i="4"/>
  <c r="D26" i="4"/>
  <c r="C26" i="4"/>
  <c r="D3" i="4"/>
  <c r="F3" i="4" s="1"/>
  <c r="C3" i="4"/>
  <c r="D36" i="4"/>
  <c r="C36" i="4"/>
  <c r="F35" i="4"/>
  <c r="F28" i="4"/>
  <c r="F39" i="4"/>
  <c r="F25" i="4"/>
  <c r="F41" i="4"/>
  <c r="F8" i="4"/>
  <c r="F17" i="4"/>
  <c r="F46" i="4"/>
  <c r="F31" i="4"/>
  <c r="F19" i="4"/>
  <c r="F33" i="4"/>
  <c r="F37" i="4"/>
  <c r="F6" i="4"/>
  <c r="F40" i="4"/>
  <c r="F23" i="4"/>
  <c r="F47" i="4"/>
  <c r="F9" i="4"/>
  <c r="F7" i="4"/>
  <c r="F26" i="4"/>
  <c r="F36" i="4"/>
  <c r="D24" i="4"/>
  <c r="C24" i="4"/>
  <c r="F24" i="4" s="1"/>
  <c r="D18" i="1"/>
  <c r="D15" i="1"/>
  <c r="D11" i="1"/>
  <c r="D8" i="1"/>
  <c r="D39" i="1"/>
  <c r="D19" i="1"/>
  <c r="D26" i="1"/>
  <c r="D30" i="1"/>
  <c r="D13" i="1"/>
  <c r="D33" i="1"/>
  <c r="D21" i="1"/>
  <c r="D2" i="1"/>
  <c r="D3" i="1"/>
  <c r="D4" i="1"/>
  <c r="D14" i="1"/>
  <c r="D34" i="1"/>
  <c r="D10" i="1"/>
  <c r="D28" i="1"/>
  <c r="D27" i="1"/>
  <c r="D22" i="1"/>
  <c r="D20" i="1"/>
  <c r="D24" i="1"/>
  <c r="D9" i="1"/>
  <c r="D17" i="1"/>
  <c r="D12" i="1"/>
  <c r="D5" i="1"/>
  <c r="D25" i="1"/>
  <c r="D16" i="1"/>
  <c r="D6" i="1"/>
  <c r="D40" i="1"/>
  <c r="D41" i="1"/>
  <c r="D38" i="1"/>
  <c r="D31" i="1"/>
  <c r="D37" i="1"/>
  <c r="D29" i="1"/>
  <c r="D32" i="1"/>
  <c r="D23" i="1"/>
  <c r="D36" i="1"/>
  <c r="D35" i="1"/>
  <c r="D7" i="1"/>
  <c r="F27" i="4" l="1"/>
  <c r="F42" i="4"/>
  <c r="F45" i="4"/>
  <c r="F21" i="4"/>
</calcChain>
</file>

<file path=xl/sharedStrings.xml><?xml version="1.0" encoding="utf-8"?>
<sst xmlns="http://schemas.openxmlformats.org/spreadsheetml/2006/main" count="184" uniqueCount="123">
  <si>
    <t>Por.</t>
  </si>
  <si>
    <t>Meno</t>
  </si>
  <si>
    <t>Plné</t>
  </si>
  <si>
    <t>Dorážka</t>
  </si>
  <si>
    <t>Záhody</t>
  </si>
  <si>
    <t>Celkom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</si>
  <si>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</si>
  <si>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</si>
  <si>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</si>
  <si>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</si>
  <si>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</si>
  <si>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</si>
  <si>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</si>
  <si>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</si>
  <si>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</si>
  <si>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</si>
  <si>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</si>
  <si>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</si>
  <si>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</si>
  <si>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</si>
  <si>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</si>
  <si>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</si>
  <si>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</si>
  <si>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</si>
  <si>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</si>
  <si>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</si>
  <si>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</si>
  <si>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</si>
  <si>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</si>
  <si>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</si>
  <si>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</si>
  <si>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</si>
  <si>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</si>
  <si>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</si>
  <si>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</si>
  <si>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</si>
  <si>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</si>
  <si>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</si>
  <si>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</si>
  <si>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</si>
  <si>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</si>
  <si>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</si>
  <si>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</si>
  <si>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</si>
  <si>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</si>
  <si>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</si>
  <si>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Gordíková Lenka + Bača Peter</t>
  </si>
  <si>
    <t>Sekerka Vladimír + Sekerková Vaness</t>
  </si>
  <si>
    <t>Minarech Roman + Repiská Ľudka</t>
  </si>
  <si>
    <t>Vavro Miloš + Kollár Róbert</t>
  </si>
  <si>
    <t>Martáková Anna + Chriaštelová Anna</t>
  </si>
  <si>
    <t>Chmúrová Janka + Pražienka Marián</t>
  </si>
  <si>
    <t>Martinčičová Eva + Kotula Marcel</t>
  </si>
  <si>
    <t>Kotula Matúš + Martinčičová Radka</t>
  </si>
  <si>
    <t>Martáková Anna + Martáková Simonka</t>
  </si>
  <si>
    <t>Repiská Ľudka + Martinčičová Radka</t>
  </si>
  <si>
    <t>Bies Braňo + Bies Lukáško</t>
  </si>
  <si>
    <t>Nemček Peťo st. + Chmúrová Janka</t>
  </si>
  <si>
    <t>Hvožďara Peter + Bíreš Radoslav</t>
  </si>
  <si>
    <t>Lehuta Peter + Lehuta Filip</t>
  </si>
  <si>
    <t>Miškovic Marián + Nemček Peter st.</t>
  </si>
  <si>
    <t>Bunčiak Richard + Moravčík Jozef</t>
  </si>
  <si>
    <t>Bunčiak Richard + Miškovic Marián</t>
  </si>
  <si>
    <t>Nemček Peťo st. + Moravčík Jozef</t>
  </si>
  <si>
    <t>Vakoš Ján + Skurský Igor</t>
  </si>
  <si>
    <t>Sadloň Marek + Mikulec Miloš</t>
  </si>
  <si>
    <t>Galbavý Ivan + Štefík Marek</t>
  </si>
  <si>
    <t>Štefík Tibor + Štepanovic Ján</t>
  </si>
  <si>
    <t>Martinčičová Eva + Pražienka Marián</t>
  </si>
  <si>
    <t>Suchý Dušan ml. + Suchý Dušan st.</t>
  </si>
  <si>
    <t>Martinčičová Radka + Sadloň Kamil</t>
  </si>
  <si>
    <t>Antálek Vladimír + Ďurnek Mário</t>
  </si>
  <si>
    <t>Maroň Ján + Maroň Ľuboš</t>
  </si>
  <si>
    <t>Truhlík Vladimír + Truhlík Dominik</t>
  </si>
  <si>
    <t>Kotula Matúš +Kotula Marcel</t>
  </si>
  <si>
    <t>Mikulec Ľubomír + Nemčeková Anna</t>
  </si>
  <si>
    <t>Bies Braňo + Oslay Ján</t>
  </si>
  <si>
    <t>Naď Miroslav + Lednický Jozef</t>
  </si>
  <si>
    <t>Hvožďara Pavel + Hvožďara Radovan</t>
  </si>
  <si>
    <t>Bies Branislav + Ďurnek Mario</t>
  </si>
  <si>
    <t>Štefka Ľubomír + Moravčík Jozef</t>
  </si>
  <si>
    <t>Hvožďara Pavol + Hvožďara Radovan</t>
  </si>
  <si>
    <t>Suchý Dušan st. + Suchý Dušan ml.</t>
  </si>
  <si>
    <t>Moravčík Jozef + Miškovic Marián</t>
  </si>
  <si>
    <t>Bunčiak Richard + Lehuta Peter</t>
  </si>
  <si>
    <t>Miškovic Marián + Hvožďara Peter</t>
  </si>
  <si>
    <t>Lehuta Peter + Moravčík Jozef</t>
  </si>
  <si>
    <t>Bunčiak Richard + Bíreš Radoslav</t>
  </si>
  <si>
    <t>Miškovic Marián + Bunčiak Richard</t>
  </si>
  <si>
    <t>Pražienka Marián + Chmúrová Janka</t>
  </si>
  <si>
    <t>Pražienka Marián + Antálek Vladimír</t>
  </si>
  <si>
    <t>Martinčičová Radka + Martinčičová Eva</t>
  </si>
  <si>
    <t>Sadloň Kamil + Ďurnek Mário</t>
  </si>
  <si>
    <t>Samek Milan + Šedovičová Barbora</t>
  </si>
  <si>
    <t>Hučko Pavol + Filip Lukáš</t>
  </si>
  <si>
    <t>Martinčičová Radka + Pražienka Marián</t>
  </si>
  <si>
    <t>Lednický Jozef + Paulina Michal</t>
  </si>
  <si>
    <t>Stejskal Igor + Stejskalová Terezka</t>
  </si>
  <si>
    <t>Lednický Jozef + Naď Miroslav</t>
  </si>
  <si>
    <t>Morvayová Anna + Bačová Iveta</t>
  </si>
  <si>
    <t>Bies Branislav + Ďurnek Mário</t>
  </si>
  <si>
    <t>Bies Branislav + Antálek Vladimír</t>
  </si>
  <si>
    <t>Bačová Iveta + Červenáková Viktória</t>
  </si>
  <si>
    <t>Martáková Anna + Garafová Magdaléna</t>
  </si>
  <si>
    <t>Nemčeková Anna, Červenáková Viktória</t>
  </si>
  <si>
    <t>Morvayová Anna + Garafová Magda</t>
  </si>
  <si>
    <t>Truhlík Vladimír, Truhlík Dominik</t>
  </si>
  <si>
    <t>41.</t>
  </si>
  <si>
    <t>42.</t>
  </si>
  <si>
    <t>43.</t>
  </si>
  <si>
    <t>44.</t>
  </si>
  <si>
    <t>45.</t>
  </si>
  <si>
    <t>Čečot Rastislav + Martinčičová Eva</t>
  </si>
  <si>
    <t>Skurský Igor + Mikulec Miloš</t>
  </si>
  <si>
    <t>Vávrová Vladka + Naď Miroslav</t>
  </si>
  <si>
    <t>Nemčeková Anna + Mikulec Ľuboš</t>
  </si>
  <si>
    <t>Sadloň Marek + Vakoš Ján</t>
  </si>
  <si>
    <t>Sadloň Kamil + Antálek Vladimír</t>
  </si>
  <si>
    <t>Ďurnek Mário + Martinčičová Radka</t>
  </si>
  <si>
    <t>Bies Branislav + Pražienka Marián</t>
  </si>
  <si>
    <t>46.</t>
  </si>
  <si>
    <t>Truhlík Dominik + Antálek Vladimír</t>
  </si>
  <si>
    <t>Vávrová Vladka + Lehuta Filip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</si>
</sst>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2" fontId="0" fillId="0" borderId="0" xfId="0" applyNumberFormat="1"/>
    <xf numFmtId="2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F23" sqref="F23"/>
    </sheetView>
  </sheetViews>
  <sheetFormatPr defaultRowHeight="15.75" x14ac:dyDescent="0.25"/>
  <cols>
    <col min="1" max="1" width="4.5703125" style="1" bestFit="1" customWidth="1"/>
    <col min="2" max="2" width="42.85546875" customWidth="1"/>
    <col min="3" max="5" width="9.140625" style="5"/>
    <col min="6" max="6" width="9.140625" style="6"/>
  </cols>
  <sheetData>
    <row r="1" spans="1:6" s="3" customFormat="1" x14ac:dyDescent="0.25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6" t="s">
        <v>5</v>
      </c>
    </row>
    <row r="2" spans="1:6" x14ac:dyDescent="0.25">
      <c r="A2" s="1" t="s">
        <v>6</v>
      </c>
      <c r="B2" t="s">
        <v>72</v>
      </c>
      <c r="C2" s="5">
        <v>172</v>
      </c>
      <c r="D2" s="5">
        <f t="shared" ref="D2:D41" si="0">F2-C2</f>
        <v>115</v>
      </c>
      <c r="E2" s="5">
        <v>2</v>
      </c>
      <c r="F2" s="6">
        <v>287</v>
      </c>
    </row>
    <row r="3" spans="1:6" x14ac:dyDescent="0.25">
      <c r="A3" s="1" t="s">
        <v>7</v>
      </c>
      <c r="B3" t="s">
        <v>71</v>
      </c>
      <c r="C3" s="5">
        <v>180</v>
      </c>
      <c r="D3" s="5">
        <f t="shared" si="0"/>
        <v>106</v>
      </c>
      <c r="E3" s="5">
        <v>4</v>
      </c>
      <c r="F3" s="6">
        <v>286</v>
      </c>
    </row>
    <row r="4" spans="1:6" x14ac:dyDescent="0.25">
      <c r="A4" s="1" t="s">
        <v>8</v>
      </c>
      <c r="B4" t="s">
        <v>70</v>
      </c>
      <c r="C4" s="5">
        <v>195</v>
      </c>
      <c r="D4" s="5">
        <f t="shared" si="0"/>
        <v>87</v>
      </c>
      <c r="E4" s="5">
        <v>4</v>
      </c>
      <c r="F4" s="6">
        <v>282</v>
      </c>
    </row>
    <row r="5" spans="1:6" x14ac:dyDescent="0.25">
      <c r="A5" s="1" t="s">
        <v>9</v>
      </c>
      <c r="B5" t="s">
        <v>60</v>
      </c>
      <c r="C5" s="5">
        <v>186</v>
      </c>
      <c r="D5" s="5">
        <f t="shared" si="0"/>
        <v>88</v>
      </c>
      <c r="E5" s="5">
        <v>3</v>
      </c>
      <c r="F5" s="6">
        <v>274</v>
      </c>
    </row>
    <row r="6" spans="1:6" x14ac:dyDescent="0.25">
      <c r="A6" s="1" t="s">
        <v>10</v>
      </c>
      <c r="B6" t="s">
        <v>57</v>
      </c>
      <c r="C6" s="5">
        <v>191</v>
      </c>
      <c r="D6" s="5">
        <f t="shared" si="0"/>
        <v>70</v>
      </c>
      <c r="E6" s="5">
        <v>3</v>
      </c>
      <c r="F6" s="6">
        <v>261</v>
      </c>
    </row>
    <row r="7" spans="1:6" x14ac:dyDescent="0.25">
      <c r="A7" s="1" t="s">
        <v>11</v>
      </c>
      <c r="B7" t="s">
        <v>46</v>
      </c>
      <c r="C7" s="5">
        <v>172</v>
      </c>
      <c r="D7" s="5">
        <f t="shared" si="0"/>
        <v>88</v>
      </c>
      <c r="E7" s="5">
        <v>3</v>
      </c>
      <c r="F7" s="6">
        <v>260</v>
      </c>
    </row>
    <row r="8" spans="1:6" x14ac:dyDescent="0.25">
      <c r="A8" s="1" t="s">
        <v>12</v>
      </c>
      <c r="B8" t="s">
        <v>70</v>
      </c>
      <c r="C8" s="5">
        <v>171</v>
      </c>
      <c r="D8" s="5">
        <f t="shared" si="0"/>
        <v>88</v>
      </c>
      <c r="E8" s="5">
        <v>1</v>
      </c>
      <c r="F8" s="6">
        <v>259</v>
      </c>
    </row>
    <row r="9" spans="1:6" x14ac:dyDescent="0.25">
      <c r="A9" s="1" t="s">
        <v>13</v>
      </c>
      <c r="B9" t="s">
        <v>63</v>
      </c>
      <c r="C9" s="5">
        <v>171</v>
      </c>
      <c r="D9" s="5">
        <f t="shared" si="0"/>
        <v>86</v>
      </c>
      <c r="E9" s="5">
        <v>2</v>
      </c>
      <c r="F9" s="6">
        <v>257</v>
      </c>
    </row>
    <row r="10" spans="1:6" x14ac:dyDescent="0.25">
      <c r="A10" s="1" t="s">
        <v>14</v>
      </c>
      <c r="B10" t="s">
        <v>67</v>
      </c>
      <c r="C10" s="5">
        <v>176</v>
      </c>
      <c r="D10" s="5">
        <f t="shared" si="0"/>
        <v>76</v>
      </c>
      <c r="E10" s="5">
        <v>3</v>
      </c>
      <c r="F10" s="6">
        <v>252</v>
      </c>
    </row>
    <row r="11" spans="1:6" x14ac:dyDescent="0.25">
      <c r="A11" s="1" t="s">
        <v>15</v>
      </c>
      <c r="B11" t="s">
        <v>79</v>
      </c>
      <c r="C11" s="5">
        <v>170</v>
      </c>
      <c r="D11" s="5">
        <f t="shared" si="0"/>
        <v>78</v>
      </c>
      <c r="E11" s="5">
        <v>8</v>
      </c>
      <c r="F11" s="6">
        <v>248</v>
      </c>
    </row>
    <row r="12" spans="1:6" x14ac:dyDescent="0.25">
      <c r="A12" s="1" t="s">
        <v>16</v>
      </c>
      <c r="B12" t="s">
        <v>61</v>
      </c>
      <c r="C12" s="5">
        <v>176</v>
      </c>
      <c r="D12" s="5">
        <f t="shared" si="0"/>
        <v>71</v>
      </c>
      <c r="E12" s="5">
        <v>7</v>
      </c>
      <c r="F12" s="6">
        <v>247</v>
      </c>
    </row>
    <row r="13" spans="1:6" x14ac:dyDescent="0.25">
      <c r="A13" s="1" t="s">
        <v>17</v>
      </c>
      <c r="B13" t="s">
        <v>74</v>
      </c>
      <c r="C13" s="5">
        <v>165</v>
      </c>
      <c r="D13" s="5">
        <f t="shared" si="0"/>
        <v>81</v>
      </c>
      <c r="E13" s="5">
        <v>5</v>
      </c>
      <c r="F13" s="6">
        <v>246</v>
      </c>
    </row>
    <row r="14" spans="1:6" x14ac:dyDescent="0.25">
      <c r="A14" s="1" t="s">
        <v>18</v>
      </c>
      <c r="B14" t="s">
        <v>69</v>
      </c>
      <c r="C14" s="5">
        <v>159</v>
      </c>
      <c r="D14" s="5">
        <f t="shared" si="0"/>
        <v>86</v>
      </c>
      <c r="E14" s="5">
        <v>5</v>
      </c>
      <c r="F14" s="6">
        <v>245</v>
      </c>
    </row>
    <row r="15" spans="1:6" x14ac:dyDescent="0.25">
      <c r="A15" s="1" t="s">
        <v>19</v>
      </c>
      <c r="B15" t="s">
        <v>80</v>
      </c>
      <c r="C15" s="5">
        <v>163</v>
      </c>
      <c r="D15" s="5">
        <f t="shared" si="0"/>
        <v>80</v>
      </c>
      <c r="E15" s="5">
        <v>3</v>
      </c>
      <c r="F15" s="6">
        <v>243</v>
      </c>
    </row>
    <row r="16" spans="1:6" x14ac:dyDescent="0.25">
      <c r="A16" s="1" t="s">
        <v>20</v>
      </c>
      <c r="B16" t="s">
        <v>58</v>
      </c>
      <c r="C16" s="5">
        <v>156</v>
      </c>
      <c r="D16" s="5">
        <f t="shared" si="0"/>
        <v>86</v>
      </c>
      <c r="E16" s="5">
        <v>3</v>
      </c>
      <c r="F16" s="6">
        <v>242</v>
      </c>
    </row>
    <row r="17" spans="1:6" x14ac:dyDescent="0.25">
      <c r="A17" s="1" t="s">
        <v>21</v>
      </c>
      <c r="B17" t="s">
        <v>62</v>
      </c>
      <c r="C17" s="5">
        <v>173</v>
      </c>
      <c r="D17" s="5">
        <f t="shared" si="0"/>
        <v>69</v>
      </c>
      <c r="E17" s="5">
        <v>2</v>
      </c>
      <c r="F17" s="6">
        <v>242</v>
      </c>
    </row>
    <row r="18" spans="1:6" x14ac:dyDescent="0.25">
      <c r="A18" s="1" t="s">
        <v>22</v>
      </c>
      <c r="B18" t="s">
        <v>81</v>
      </c>
      <c r="C18" s="5">
        <v>173</v>
      </c>
      <c r="D18" s="5">
        <f t="shared" si="0"/>
        <v>69</v>
      </c>
      <c r="E18" s="5">
        <v>5</v>
      </c>
      <c r="F18" s="6">
        <v>242</v>
      </c>
    </row>
    <row r="19" spans="1:6" x14ac:dyDescent="0.25">
      <c r="A19" s="1" t="s">
        <v>23</v>
      </c>
      <c r="B19" t="s">
        <v>77</v>
      </c>
      <c r="C19" s="5">
        <v>162</v>
      </c>
      <c r="D19" s="5">
        <f t="shared" si="0"/>
        <v>78</v>
      </c>
      <c r="E19" s="5">
        <v>2</v>
      </c>
      <c r="F19" s="6">
        <v>240</v>
      </c>
    </row>
    <row r="20" spans="1:6" x14ac:dyDescent="0.25">
      <c r="A20" s="1" t="s">
        <v>24</v>
      </c>
      <c r="B20" t="s">
        <v>59</v>
      </c>
      <c r="C20" s="5">
        <v>172</v>
      </c>
      <c r="D20" s="5">
        <f t="shared" si="0"/>
        <v>66</v>
      </c>
      <c r="E20" s="5">
        <v>8</v>
      </c>
      <c r="F20" s="6">
        <v>238</v>
      </c>
    </row>
    <row r="21" spans="1:6" x14ac:dyDescent="0.25">
      <c r="A21" s="1" t="s">
        <v>25</v>
      </c>
      <c r="B21" t="s">
        <v>73</v>
      </c>
      <c r="C21" s="5">
        <v>176</v>
      </c>
      <c r="D21" s="5">
        <f t="shared" si="0"/>
        <v>62</v>
      </c>
      <c r="E21" s="5">
        <v>10</v>
      </c>
      <c r="F21" s="6">
        <v>238</v>
      </c>
    </row>
    <row r="22" spans="1:6" x14ac:dyDescent="0.25">
      <c r="A22" s="1" t="s">
        <v>26</v>
      </c>
      <c r="B22" t="s">
        <v>64</v>
      </c>
      <c r="C22" s="5">
        <v>165</v>
      </c>
      <c r="D22" s="5">
        <f t="shared" si="0"/>
        <v>72</v>
      </c>
      <c r="E22" s="5">
        <v>7</v>
      </c>
      <c r="F22" s="6">
        <v>237</v>
      </c>
    </row>
    <row r="23" spans="1:6" x14ac:dyDescent="0.25">
      <c r="A23" s="1" t="s">
        <v>27</v>
      </c>
      <c r="B23" t="s">
        <v>48</v>
      </c>
      <c r="C23" s="5">
        <v>143</v>
      </c>
      <c r="D23" s="5">
        <f t="shared" si="0"/>
        <v>93</v>
      </c>
      <c r="E23" s="5">
        <v>5</v>
      </c>
      <c r="F23" s="6">
        <v>236</v>
      </c>
    </row>
    <row r="24" spans="1:6" x14ac:dyDescent="0.25">
      <c r="A24" s="1" t="s">
        <v>28</v>
      </c>
      <c r="B24" t="s">
        <v>58</v>
      </c>
      <c r="C24" s="5">
        <v>159</v>
      </c>
      <c r="D24" s="5">
        <f t="shared" si="0"/>
        <v>77</v>
      </c>
      <c r="E24" s="5">
        <v>6</v>
      </c>
      <c r="F24" s="6">
        <v>236</v>
      </c>
    </row>
    <row r="25" spans="1:6" x14ac:dyDescent="0.25">
      <c r="A25" s="1" t="s">
        <v>29</v>
      </c>
      <c r="B25" t="s">
        <v>59</v>
      </c>
      <c r="C25" s="5">
        <v>173</v>
      </c>
      <c r="D25" s="5">
        <f t="shared" si="0"/>
        <v>62</v>
      </c>
      <c r="E25" s="5">
        <v>8</v>
      </c>
      <c r="F25" s="6">
        <v>235</v>
      </c>
    </row>
    <row r="26" spans="1:6" x14ac:dyDescent="0.25">
      <c r="A26" s="1" t="s">
        <v>30</v>
      </c>
      <c r="B26" t="s">
        <v>76</v>
      </c>
      <c r="C26" s="5">
        <v>156</v>
      </c>
      <c r="D26" s="5">
        <f t="shared" si="0"/>
        <v>78</v>
      </c>
      <c r="E26" s="5">
        <v>7</v>
      </c>
      <c r="F26" s="6">
        <v>234</v>
      </c>
    </row>
    <row r="27" spans="1:6" x14ac:dyDescent="0.25">
      <c r="A27" s="1" t="s">
        <v>31</v>
      </c>
      <c r="B27" t="s">
        <v>65</v>
      </c>
      <c r="C27" s="5">
        <v>153</v>
      </c>
      <c r="D27" s="5">
        <f t="shared" si="0"/>
        <v>80</v>
      </c>
      <c r="E27" s="5">
        <v>7</v>
      </c>
      <c r="F27" s="6">
        <v>233</v>
      </c>
    </row>
    <row r="28" spans="1:6" x14ac:dyDescent="0.25">
      <c r="A28" s="1" t="s">
        <v>32</v>
      </c>
      <c r="B28" t="s">
        <v>66</v>
      </c>
      <c r="C28" s="5">
        <v>169</v>
      </c>
      <c r="D28" s="5">
        <f t="shared" si="0"/>
        <v>62</v>
      </c>
      <c r="E28" s="5">
        <v>5</v>
      </c>
      <c r="F28" s="6">
        <v>231</v>
      </c>
    </row>
    <row r="29" spans="1:6" x14ac:dyDescent="0.25">
      <c r="A29" s="1" t="s">
        <v>33</v>
      </c>
      <c r="B29" t="s">
        <v>51</v>
      </c>
      <c r="C29" s="5">
        <v>169</v>
      </c>
      <c r="D29" s="5">
        <f t="shared" si="0"/>
        <v>62</v>
      </c>
      <c r="E29" s="5">
        <v>9</v>
      </c>
      <c r="F29" s="6">
        <v>231</v>
      </c>
    </row>
    <row r="30" spans="1:6" x14ac:dyDescent="0.25">
      <c r="A30" s="1" t="s">
        <v>34</v>
      </c>
      <c r="B30" t="s">
        <v>75</v>
      </c>
      <c r="C30" s="5">
        <v>156</v>
      </c>
      <c r="D30" s="5">
        <f t="shared" si="0"/>
        <v>72</v>
      </c>
      <c r="E30" s="5">
        <v>8</v>
      </c>
      <c r="F30" s="6">
        <v>228</v>
      </c>
    </row>
    <row r="31" spans="1:6" x14ac:dyDescent="0.25">
      <c r="A31" s="1" t="s">
        <v>35</v>
      </c>
      <c r="B31" t="s">
        <v>53</v>
      </c>
      <c r="C31" s="5">
        <v>154</v>
      </c>
      <c r="D31" s="5">
        <f t="shared" si="0"/>
        <v>73</v>
      </c>
      <c r="E31" s="5">
        <v>4</v>
      </c>
      <c r="F31" s="6">
        <v>227</v>
      </c>
    </row>
    <row r="32" spans="1:6" x14ac:dyDescent="0.25">
      <c r="A32" s="1" t="s">
        <v>36</v>
      </c>
      <c r="B32" t="s">
        <v>50</v>
      </c>
      <c r="C32" s="5">
        <v>159</v>
      </c>
      <c r="D32" s="5">
        <f t="shared" si="0"/>
        <v>68</v>
      </c>
      <c r="E32" s="5">
        <v>7</v>
      </c>
      <c r="F32" s="6">
        <v>227</v>
      </c>
    </row>
    <row r="33" spans="1:6" x14ac:dyDescent="0.25">
      <c r="A33" s="1" t="s">
        <v>37</v>
      </c>
      <c r="B33" t="s">
        <v>71</v>
      </c>
      <c r="C33" s="5">
        <v>165</v>
      </c>
      <c r="D33" s="5">
        <f t="shared" si="0"/>
        <v>62</v>
      </c>
      <c r="E33" s="5">
        <v>3</v>
      </c>
      <c r="F33" s="6">
        <v>227</v>
      </c>
    </row>
    <row r="34" spans="1:6" x14ac:dyDescent="0.25">
      <c r="A34" s="1" t="s">
        <v>38</v>
      </c>
      <c r="B34" t="s">
        <v>68</v>
      </c>
      <c r="C34" s="5">
        <v>155</v>
      </c>
      <c r="D34" s="5">
        <f t="shared" si="0"/>
        <v>70</v>
      </c>
      <c r="E34" s="5">
        <v>8</v>
      </c>
      <c r="F34" s="6">
        <v>225</v>
      </c>
    </row>
    <row r="35" spans="1:6" x14ac:dyDescent="0.25">
      <c r="A35" s="1" t="s">
        <v>39</v>
      </c>
      <c r="B35" t="s">
        <v>47</v>
      </c>
      <c r="C35" s="5">
        <v>160</v>
      </c>
      <c r="D35" s="5">
        <f t="shared" si="0"/>
        <v>58</v>
      </c>
      <c r="E35" s="5">
        <v>11</v>
      </c>
      <c r="F35" s="6">
        <v>218</v>
      </c>
    </row>
    <row r="36" spans="1:6" x14ac:dyDescent="0.25">
      <c r="A36" s="1" t="s">
        <v>40</v>
      </c>
      <c r="B36" t="s">
        <v>49</v>
      </c>
      <c r="C36" s="5">
        <v>168</v>
      </c>
      <c r="D36" s="5">
        <f t="shared" si="0"/>
        <v>44</v>
      </c>
      <c r="E36" s="5">
        <v>14</v>
      </c>
      <c r="F36" s="6">
        <v>212</v>
      </c>
    </row>
    <row r="37" spans="1:6" x14ac:dyDescent="0.25">
      <c r="A37" s="1" t="s">
        <v>41</v>
      </c>
      <c r="B37" t="s">
        <v>52</v>
      </c>
      <c r="C37" s="5">
        <v>138</v>
      </c>
      <c r="D37" s="5">
        <f t="shared" si="0"/>
        <v>61</v>
      </c>
      <c r="E37" s="5">
        <v>8</v>
      </c>
      <c r="F37" s="6">
        <v>199</v>
      </c>
    </row>
    <row r="38" spans="1:6" x14ac:dyDescent="0.25">
      <c r="A38" s="1" t="s">
        <v>42</v>
      </c>
      <c r="B38" t="s">
        <v>54</v>
      </c>
      <c r="C38" s="5">
        <v>139</v>
      </c>
      <c r="D38" s="5">
        <f t="shared" si="0"/>
        <v>50</v>
      </c>
      <c r="E38" s="5">
        <v>14</v>
      </c>
      <c r="F38" s="6">
        <v>189</v>
      </c>
    </row>
    <row r="39" spans="1:6" x14ac:dyDescent="0.25">
      <c r="A39" s="1" t="s">
        <v>43</v>
      </c>
      <c r="B39" t="s">
        <v>78</v>
      </c>
      <c r="C39" s="5">
        <v>139</v>
      </c>
      <c r="D39" s="5">
        <f t="shared" si="0"/>
        <v>49</v>
      </c>
      <c r="E39" s="5">
        <v>9</v>
      </c>
      <c r="F39" s="6">
        <v>188</v>
      </c>
    </row>
    <row r="40" spans="1:6" x14ac:dyDescent="0.25">
      <c r="A40" s="1" t="s">
        <v>44</v>
      </c>
      <c r="B40" t="s">
        <v>56</v>
      </c>
      <c r="C40" s="5">
        <v>139</v>
      </c>
      <c r="D40" s="5">
        <f t="shared" si="0"/>
        <v>43</v>
      </c>
      <c r="E40" s="5">
        <v>10</v>
      </c>
      <c r="F40" s="6">
        <v>182</v>
      </c>
    </row>
    <row r="41" spans="1:6" x14ac:dyDescent="0.25">
      <c r="A41" s="1" t="s">
        <v>45</v>
      </c>
      <c r="B41" t="s">
        <v>55</v>
      </c>
      <c r="C41" s="5">
        <v>126</v>
      </c>
      <c r="D41" s="5">
        <f t="shared" si="0"/>
        <v>44</v>
      </c>
      <c r="E41" s="5">
        <v>17</v>
      </c>
      <c r="F41" s="6">
        <v>170</v>
      </c>
    </row>
  </sheetData>
  <sortState ref="B2:F41">
    <sortCondition descending="1" ref="F2:F41"/>
    <sortCondition descending="1" ref="D2:D41"/>
    <sortCondition ref="E2:E41"/>
  </sortState>
  <pageMargins left="0.7" right="0.7" top="0.75" bottom="0.75" header="0.3" footer="0.3"/>
  <pageSetup paperSize="9" orientation="portrait" horizontalDpi="1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workbookViewId="0">
      <selection activeCell="I13" sqref="I13"/>
    </sheetView>
  </sheetViews>
  <sheetFormatPr defaultRowHeight="18.75" x14ac:dyDescent="0.25"/>
  <cols>
    <col min="1" max="1" width="4" style="11" customWidth="1"/>
    <col min="2" max="2" width="42.85546875" style="12" customWidth="1"/>
    <col min="3" max="5" width="9.140625" style="13"/>
    <col min="6" max="6" width="9.140625" style="10"/>
    <col min="7" max="16384" width="9.140625" style="12"/>
  </cols>
  <sheetData>
    <row r="1" spans="1:6" s="8" customFormat="1" x14ac:dyDescent="0.25">
      <c r="A1" s="7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10" t="s">
        <v>5</v>
      </c>
    </row>
    <row r="2" spans="1:6" x14ac:dyDescent="0.25">
      <c r="A2" s="11" t="s">
        <v>6</v>
      </c>
      <c r="B2" s="12" t="s">
        <v>121</v>
      </c>
      <c r="C2" s="13">
        <f>90+92</f>
        <v>182</v>
      </c>
      <c r="D2" s="13">
        <f>33+69</f>
        <v>102</v>
      </c>
      <c r="E2" s="13">
        <v>4</v>
      </c>
      <c r="F2" s="10">
        <f t="shared" ref="F2:F47" si="0">C2+D2</f>
        <v>284</v>
      </c>
    </row>
    <row r="3" spans="1:6" x14ac:dyDescent="0.25">
      <c r="A3" s="11" t="s">
        <v>7</v>
      </c>
      <c r="B3" s="12" t="s">
        <v>83</v>
      </c>
      <c r="C3" s="13">
        <f>104+94</f>
        <v>198</v>
      </c>
      <c r="D3" s="13">
        <f>44+32</f>
        <v>76</v>
      </c>
      <c r="E3" s="13">
        <v>0</v>
      </c>
      <c r="F3" s="10">
        <f t="shared" si="0"/>
        <v>274</v>
      </c>
    </row>
    <row r="4" spans="1:6" x14ac:dyDescent="0.25">
      <c r="A4" s="11" t="s">
        <v>8</v>
      </c>
      <c r="B4" s="12" t="s">
        <v>119</v>
      </c>
      <c r="C4" s="13">
        <f>90+90</f>
        <v>180</v>
      </c>
      <c r="D4" s="13">
        <f>54+39</f>
        <v>93</v>
      </c>
      <c r="E4" s="13">
        <v>2</v>
      </c>
      <c r="F4" s="10">
        <f t="shared" si="0"/>
        <v>273</v>
      </c>
    </row>
    <row r="5" spans="1:6" x14ac:dyDescent="0.25">
      <c r="A5" s="11" t="s">
        <v>9</v>
      </c>
      <c r="B5" s="12" t="s">
        <v>98</v>
      </c>
      <c r="C5" s="13">
        <f>91+105</f>
        <v>196</v>
      </c>
      <c r="D5" s="13">
        <f>36+41</f>
        <v>77</v>
      </c>
      <c r="E5" s="13">
        <v>1</v>
      </c>
      <c r="F5" s="10">
        <f t="shared" si="0"/>
        <v>273</v>
      </c>
    </row>
    <row r="6" spans="1:6" x14ac:dyDescent="0.25">
      <c r="A6" s="11" t="s">
        <v>10</v>
      </c>
      <c r="B6" s="12" t="s">
        <v>92</v>
      </c>
      <c r="C6" s="13">
        <f>86+97</f>
        <v>183</v>
      </c>
      <c r="D6" s="13">
        <f>44+44</f>
        <v>88</v>
      </c>
      <c r="E6" s="13">
        <v>3</v>
      </c>
      <c r="F6" s="10">
        <f t="shared" si="0"/>
        <v>271</v>
      </c>
    </row>
    <row r="7" spans="1:6" x14ac:dyDescent="0.25">
      <c r="A7" s="11" t="s">
        <v>11</v>
      </c>
      <c r="B7" s="12" t="s">
        <v>85</v>
      </c>
      <c r="C7" s="13">
        <f>89+102</f>
        <v>191</v>
      </c>
      <c r="D7" s="13">
        <f>41+36</f>
        <v>77</v>
      </c>
      <c r="E7" s="13">
        <v>2</v>
      </c>
      <c r="F7" s="10">
        <f t="shared" si="0"/>
        <v>268</v>
      </c>
    </row>
    <row r="8" spans="1:6" x14ac:dyDescent="0.25">
      <c r="A8" s="11" t="s">
        <v>12</v>
      </c>
      <c r="B8" s="12" t="s">
        <v>92</v>
      </c>
      <c r="C8" s="13">
        <f>95+96</f>
        <v>191</v>
      </c>
      <c r="D8" s="13">
        <f>36+41</f>
        <v>77</v>
      </c>
      <c r="E8" s="13">
        <v>3</v>
      </c>
      <c r="F8" s="10">
        <f t="shared" si="0"/>
        <v>268</v>
      </c>
    </row>
    <row r="9" spans="1:6" x14ac:dyDescent="0.25">
      <c r="A9" s="11" t="s">
        <v>13</v>
      </c>
      <c r="B9" s="12" t="s">
        <v>88</v>
      </c>
      <c r="C9" s="13">
        <f>87+90</f>
        <v>177</v>
      </c>
      <c r="D9" s="13">
        <f>44+45</f>
        <v>89</v>
      </c>
      <c r="E9" s="13">
        <v>6</v>
      </c>
      <c r="F9" s="10">
        <f t="shared" si="0"/>
        <v>266</v>
      </c>
    </row>
    <row r="10" spans="1:6" x14ac:dyDescent="0.25">
      <c r="A10" s="11" t="s">
        <v>14</v>
      </c>
      <c r="B10" s="12" t="s">
        <v>92</v>
      </c>
      <c r="C10" s="13">
        <f>92+83</f>
        <v>175</v>
      </c>
      <c r="D10" s="13">
        <f>41+48</f>
        <v>89</v>
      </c>
      <c r="E10" s="13">
        <v>1</v>
      </c>
      <c r="F10" s="10">
        <f t="shared" si="0"/>
        <v>264</v>
      </c>
    </row>
    <row r="11" spans="1:6" x14ac:dyDescent="0.25">
      <c r="A11" s="11" t="s">
        <v>15</v>
      </c>
      <c r="B11" s="12" t="s">
        <v>48</v>
      </c>
      <c r="C11" s="13">
        <f>95+91</f>
        <v>186</v>
      </c>
      <c r="D11" s="13">
        <f>42+35</f>
        <v>77</v>
      </c>
      <c r="E11" s="13">
        <f>1+2</f>
        <v>3</v>
      </c>
      <c r="F11" s="10">
        <f t="shared" si="0"/>
        <v>263</v>
      </c>
    </row>
    <row r="12" spans="1:6" x14ac:dyDescent="0.25">
      <c r="A12" s="11" t="s">
        <v>16</v>
      </c>
      <c r="B12" s="12" t="s">
        <v>84</v>
      </c>
      <c r="C12" s="13">
        <f>89+89</f>
        <v>178</v>
      </c>
      <c r="D12" s="13">
        <f>33+45</f>
        <v>78</v>
      </c>
      <c r="E12" s="13">
        <v>3</v>
      </c>
      <c r="F12" s="10">
        <f t="shared" si="0"/>
        <v>256</v>
      </c>
    </row>
    <row r="13" spans="1:6" x14ac:dyDescent="0.25">
      <c r="A13" s="11" t="s">
        <v>17</v>
      </c>
      <c r="B13" s="12" t="s">
        <v>100</v>
      </c>
      <c r="C13" s="13">
        <f>81+86</f>
        <v>167</v>
      </c>
      <c r="D13" s="13">
        <f>51+34</f>
        <v>85</v>
      </c>
      <c r="E13" s="13">
        <v>5</v>
      </c>
      <c r="F13" s="10">
        <f t="shared" si="0"/>
        <v>252</v>
      </c>
    </row>
    <row r="14" spans="1:6" x14ac:dyDescent="0.25">
      <c r="A14" s="11" t="s">
        <v>18</v>
      </c>
      <c r="B14" s="12" t="s">
        <v>122</v>
      </c>
      <c r="C14" s="13">
        <f>83+91</f>
        <v>174</v>
      </c>
      <c r="D14" s="13">
        <f>27+51</f>
        <v>78</v>
      </c>
      <c r="E14" s="13">
        <v>4</v>
      </c>
      <c r="F14" s="10">
        <f t="shared" si="0"/>
        <v>252</v>
      </c>
    </row>
    <row r="15" spans="1:6" x14ac:dyDescent="0.25">
      <c r="A15" s="11" t="s">
        <v>19</v>
      </c>
      <c r="B15" s="12" t="s">
        <v>118</v>
      </c>
      <c r="C15" s="13">
        <f>88+93</f>
        <v>181</v>
      </c>
      <c r="D15" s="13">
        <f>34+35</f>
        <v>69</v>
      </c>
      <c r="E15" s="13">
        <v>5</v>
      </c>
      <c r="F15" s="10">
        <f t="shared" si="0"/>
        <v>250</v>
      </c>
    </row>
    <row r="16" spans="1:6" x14ac:dyDescent="0.25">
      <c r="A16" s="11" t="s">
        <v>20</v>
      </c>
      <c r="B16" s="12" t="s">
        <v>114</v>
      </c>
      <c r="C16" s="13">
        <f>99+97</f>
        <v>196</v>
      </c>
      <c r="D16" s="13">
        <f>27+26</f>
        <v>53</v>
      </c>
      <c r="E16" s="13">
        <v>8</v>
      </c>
      <c r="F16" s="10">
        <f t="shared" si="0"/>
        <v>249</v>
      </c>
    </row>
    <row r="17" spans="1:6" x14ac:dyDescent="0.25">
      <c r="A17" s="11" t="s">
        <v>21</v>
      </c>
      <c r="B17" s="12" t="s">
        <v>101</v>
      </c>
      <c r="C17" s="13">
        <f>83+86</f>
        <v>169</v>
      </c>
      <c r="D17" s="13">
        <f>44+35</f>
        <v>79</v>
      </c>
      <c r="E17" s="13">
        <v>4</v>
      </c>
      <c r="F17" s="10">
        <f t="shared" si="0"/>
        <v>248</v>
      </c>
    </row>
    <row r="18" spans="1:6" x14ac:dyDescent="0.25">
      <c r="A18" s="11" t="s">
        <v>22</v>
      </c>
      <c r="B18" s="12" t="s">
        <v>86</v>
      </c>
      <c r="C18" s="13">
        <f>82+100</f>
        <v>182</v>
      </c>
      <c r="D18" s="13">
        <f>21+45</f>
        <v>66</v>
      </c>
      <c r="E18" s="13">
        <v>5</v>
      </c>
      <c r="F18" s="10">
        <f t="shared" si="0"/>
        <v>248</v>
      </c>
    </row>
    <row r="19" spans="1:6" x14ac:dyDescent="0.25">
      <c r="A19" s="11" t="s">
        <v>23</v>
      </c>
      <c r="B19" s="12" t="s">
        <v>115</v>
      </c>
      <c r="C19" s="13">
        <f>83+75</f>
        <v>158</v>
      </c>
      <c r="D19" s="13">
        <f>44+45</f>
        <v>89</v>
      </c>
      <c r="E19" s="13">
        <v>5</v>
      </c>
      <c r="F19" s="10">
        <f t="shared" si="0"/>
        <v>247</v>
      </c>
    </row>
    <row r="20" spans="1:6" x14ac:dyDescent="0.25">
      <c r="A20" s="11" t="s">
        <v>24</v>
      </c>
      <c r="B20" s="12" t="s">
        <v>116</v>
      </c>
      <c r="C20" s="13">
        <f>89+93</f>
        <v>182</v>
      </c>
      <c r="D20" s="13">
        <f>34+30</f>
        <v>64</v>
      </c>
      <c r="E20" s="13">
        <v>5</v>
      </c>
      <c r="F20" s="10">
        <f t="shared" si="0"/>
        <v>246</v>
      </c>
    </row>
    <row r="21" spans="1:6" x14ac:dyDescent="0.25">
      <c r="A21" s="11" t="s">
        <v>25</v>
      </c>
      <c r="B21" s="12" t="s">
        <v>117</v>
      </c>
      <c r="C21" s="13">
        <f>83+103</f>
        <v>186</v>
      </c>
      <c r="D21" s="13">
        <f>34+23</f>
        <v>57</v>
      </c>
      <c r="E21" s="13">
        <v>5</v>
      </c>
      <c r="F21" s="10">
        <f t="shared" si="0"/>
        <v>243</v>
      </c>
    </row>
    <row r="22" spans="1:6" x14ac:dyDescent="0.25">
      <c r="A22" s="11" t="s">
        <v>26</v>
      </c>
      <c r="B22" s="12" t="s">
        <v>95</v>
      </c>
      <c r="C22" s="13">
        <f>80+97</f>
        <v>177</v>
      </c>
      <c r="D22" s="13">
        <f>24+41</f>
        <v>65</v>
      </c>
      <c r="E22" s="13">
        <v>7</v>
      </c>
      <c r="F22" s="10">
        <f t="shared" si="0"/>
        <v>242</v>
      </c>
    </row>
    <row r="23" spans="1:6" x14ac:dyDescent="0.25">
      <c r="A23" s="11" t="s">
        <v>27</v>
      </c>
      <c r="B23" s="12" t="s">
        <v>90</v>
      </c>
      <c r="C23" s="13">
        <f>90+73</f>
        <v>163</v>
      </c>
      <c r="D23" s="13">
        <f>35+43</f>
        <v>78</v>
      </c>
      <c r="E23" s="13">
        <f>3+2</f>
        <v>5</v>
      </c>
      <c r="F23" s="10">
        <f t="shared" si="0"/>
        <v>241</v>
      </c>
    </row>
    <row r="24" spans="1:6" x14ac:dyDescent="0.25">
      <c r="A24" s="11" t="s">
        <v>28</v>
      </c>
      <c r="B24" s="12" t="s">
        <v>82</v>
      </c>
      <c r="C24" s="13">
        <f>86+77</f>
        <v>163</v>
      </c>
      <c r="D24" s="13">
        <f>35+43</f>
        <v>78</v>
      </c>
      <c r="E24" s="13">
        <v>4</v>
      </c>
      <c r="F24" s="10">
        <f t="shared" si="0"/>
        <v>241</v>
      </c>
    </row>
    <row r="25" spans="1:6" x14ac:dyDescent="0.25">
      <c r="A25" s="11" t="s">
        <v>29</v>
      </c>
      <c r="B25" s="12" t="s">
        <v>103</v>
      </c>
      <c r="C25" s="13">
        <f>85+86</f>
        <v>171</v>
      </c>
      <c r="D25" s="13">
        <f>35+35</f>
        <v>70</v>
      </c>
      <c r="E25" s="13">
        <v>12</v>
      </c>
      <c r="F25" s="10">
        <f t="shared" si="0"/>
        <v>241</v>
      </c>
    </row>
    <row r="26" spans="1:6" x14ac:dyDescent="0.25">
      <c r="A26" s="11" t="s">
        <v>30</v>
      </c>
      <c r="B26" s="12" t="s">
        <v>58</v>
      </c>
      <c r="C26" s="13">
        <f>81+79</f>
        <v>160</v>
      </c>
      <c r="D26" s="13">
        <f>44+36</f>
        <v>80</v>
      </c>
      <c r="E26" s="13">
        <v>5</v>
      </c>
      <c r="F26" s="10">
        <f t="shared" si="0"/>
        <v>240</v>
      </c>
    </row>
    <row r="27" spans="1:6" x14ac:dyDescent="0.25">
      <c r="A27" s="11" t="s">
        <v>31</v>
      </c>
      <c r="B27" s="12" t="s">
        <v>89</v>
      </c>
      <c r="C27" s="13">
        <f>74+91</f>
        <v>165</v>
      </c>
      <c r="D27" s="13">
        <f>41+34</f>
        <v>75</v>
      </c>
      <c r="E27" s="13">
        <v>6</v>
      </c>
      <c r="F27" s="10">
        <f t="shared" si="0"/>
        <v>240</v>
      </c>
    </row>
    <row r="28" spans="1:6" x14ac:dyDescent="0.25">
      <c r="A28" s="11" t="s">
        <v>32</v>
      </c>
      <c r="B28" s="12" t="s">
        <v>106</v>
      </c>
      <c r="C28" s="13">
        <f>79+80</f>
        <v>159</v>
      </c>
      <c r="D28" s="13">
        <f>36+42</f>
        <v>78</v>
      </c>
      <c r="E28" s="13">
        <v>4</v>
      </c>
      <c r="F28" s="10">
        <f t="shared" si="0"/>
        <v>237</v>
      </c>
    </row>
    <row r="29" spans="1:6" x14ac:dyDescent="0.25">
      <c r="A29" s="11" t="s">
        <v>33</v>
      </c>
      <c r="B29" s="12" t="s">
        <v>93</v>
      </c>
      <c r="C29" s="13">
        <f>83+84</f>
        <v>167</v>
      </c>
      <c r="D29" s="13">
        <f>34+35</f>
        <v>69</v>
      </c>
      <c r="E29" s="13">
        <v>7</v>
      </c>
      <c r="F29" s="10">
        <f t="shared" si="0"/>
        <v>236</v>
      </c>
    </row>
    <row r="30" spans="1:6" x14ac:dyDescent="0.25">
      <c r="A30" s="11" t="s">
        <v>34</v>
      </c>
      <c r="B30" s="12" t="s">
        <v>87</v>
      </c>
      <c r="C30" s="13">
        <f>90+81</f>
        <v>171</v>
      </c>
      <c r="D30" s="13">
        <f>36+27</f>
        <v>63</v>
      </c>
      <c r="E30" s="13">
        <v>8</v>
      </c>
      <c r="F30" s="10">
        <f t="shared" si="0"/>
        <v>234</v>
      </c>
    </row>
    <row r="31" spans="1:6" x14ac:dyDescent="0.25">
      <c r="A31" s="11" t="s">
        <v>35</v>
      </c>
      <c r="B31" s="12" t="s">
        <v>113</v>
      </c>
      <c r="C31" s="13">
        <f>67+89</f>
        <v>156</v>
      </c>
      <c r="D31" s="13">
        <f>35+42</f>
        <v>77</v>
      </c>
      <c r="E31" s="13">
        <v>5</v>
      </c>
      <c r="F31" s="10">
        <f t="shared" si="0"/>
        <v>233</v>
      </c>
    </row>
    <row r="32" spans="1:6" x14ac:dyDescent="0.25">
      <c r="A32" s="11" t="s">
        <v>36</v>
      </c>
      <c r="B32" s="12" t="s">
        <v>112</v>
      </c>
      <c r="C32" s="13">
        <f>83+79</f>
        <v>162</v>
      </c>
      <c r="D32" s="13">
        <f>44+27</f>
        <v>71</v>
      </c>
      <c r="E32" s="13">
        <v>8</v>
      </c>
      <c r="F32" s="10">
        <f t="shared" si="0"/>
        <v>233</v>
      </c>
    </row>
    <row r="33" spans="1:6" x14ac:dyDescent="0.25">
      <c r="A33" s="11" t="s">
        <v>37</v>
      </c>
      <c r="B33" s="12" t="s">
        <v>96</v>
      </c>
      <c r="C33" s="13">
        <f>84+85</f>
        <v>169</v>
      </c>
      <c r="D33" s="13">
        <f>36+27</f>
        <v>63</v>
      </c>
      <c r="E33" s="13">
        <v>9</v>
      </c>
      <c r="F33" s="10">
        <f t="shared" si="0"/>
        <v>232</v>
      </c>
    </row>
    <row r="34" spans="1:6" x14ac:dyDescent="0.25">
      <c r="A34" s="11" t="s">
        <v>38</v>
      </c>
      <c r="B34" s="12" t="s">
        <v>86</v>
      </c>
      <c r="C34" s="13">
        <f>90+80</f>
        <v>170</v>
      </c>
      <c r="D34" s="13">
        <f>34+26</f>
        <v>60</v>
      </c>
      <c r="E34" s="13">
        <v>7</v>
      </c>
      <c r="F34" s="10">
        <f t="shared" si="0"/>
        <v>230</v>
      </c>
    </row>
    <row r="35" spans="1:6" x14ac:dyDescent="0.25">
      <c r="A35" s="11" t="s">
        <v>39</v>
      </c>
      <c r="B35" s="12" t="s">
        <v>113</v>
      </c>
      <c r="C35" s="13">
        <f>74+101</f>
        <v>175</v>
      </c>
      <c r="D35" s="13">
        <f>27+24</f>
        <v>51</v>
      </c>
      <c r="E35" s="13">
        <v>10</v>
      </c>
      <c r="F35" s="10">
        <f t="shared" si="0"/>
        <v>226</v>
      </c>
    </row>
    <row r="36" spans="1:6" x14ac:dyDescent="0.25">
      <c r="A36" s="11" t="s">
        <v>40</v>
      </c>
      <c r="B36" s="12" t="s">
        <v>82</v>
      </c>
      <c r="C36" s="13">
        <f>71+87</f>
        <v>158</v>
      </c>
      <c r="D36" s="13">
        <f>25+33</f>
        <v>58</v>
      </c>
      <c r="E36" s="13">
        <v>10</v>
      </c>
      <c r="F36" s="10">
        <f t="shared" si="0"/>
        <v>216</v>
      </c>
    </row>
    <row r="37" spans="1:6" x14ac:dyDescent="0.25">
      <c r="A37" s="11" t="s">
        <v>41</v>
      </c>
      <c r="B37" s="12" t="s">
        <v>48</v>
      </c>
      <c r="C37" s="13">
        <f>72+85</f>
        <v>157</v>
      </c>
      <c r="D37" s="13">
        <f>24+34</f>
        <v>58</v>
      </c>
      <c r="E37" s="13">
        <v>10</v>
      </c>
      <c r="F37" s="10">
        <f t="shared" si="0"/>
        <v>215</v>
      </c>
    </row>
    <row r="38" spans="1:6" x14ac:dyDescent="0.25">
      <c r="A38" s="11" t="s">
        <v>42</v>
      </c>
      <c r="B38" s="12" t="s">
        <v>105</v>
      </c>
      <c r="C38" s="13">
        <f>70+78</f>
        <v>148</v>
      </c>
      <c r="D38" s="13">
        <f>16+45</f>
        <v>61</v>
      </c>
      <c r="E38" s="13">
        <v>9</v>
      </c>
      <c r="F38" s="10">
        <f t="shared" si="0"/>
        <v>209</v>
      </c>
    </row>
    <row r="39" spans="1:6" x14ac:dyDescent="0.25">
      <c r="A39" s="11" t="s">
        <v>43</v>
      </c>
      <c r="B39" s="12" t="s">
        <v>104</v>
      </c>
      <c r="C39" s="13">
        <f>76+78</f>
        <v>154</v>
      </c>
      <c r="D39" s="13">
        <f>32+23</f>
        <v>55</v>
      </c>
      <c r="E39" s="13">
        <v>10</v>
      </c>
      <c r="F39" s="10">
        <f t="shared" si="0"/>
        <v>209</v>
      </c>
    </row>
    <row r="40" spans="1:6" x14ac:dyDescent="0.25">
      <c r="A40" s="11" t="s">
        <v>44</v>
      </c>
      <c r="B40" s="12" t="s">
        <v>91</v>
      </c>
      <c r="C40" s="13">
        <f>77+80</f>
        <v>157</v>
      </c>
      <c r="D40" s="13">
        <f>24+26</f>
        <v>50</v>
      </c>
      <c r="E40" s="13">
        <f>8+6</f>
        <v>14</v>
      </c>
      <c r="F40" s="10">
        <f t="shared" si="0"/>
        <v>207</v>
      </c>
    </row>
    <row r="41" spans="1:6" x14ac:dyDescent="0.25">
      <c r="A41" s="11" t="s">
        <v>45</v>
      </c>
      <c r="B41" s="12" t="s">
        <v>102</v>
      </c>
      <c r="C41" s="13">
        <f>74+68</f>
        <v>142</v>
      </c>
      <c r="D41" s="13">
        <f>25+26</f>
        <v>51</v>
      </c>
      <c r="E41" s="13">
        <v>10</v>
      </c>
      <c r="F41" s="10">
        <f t="shared" si="0"/>
        <v>193</v>
      </c>
    </row>
    <row r="42" spans="1:6" x14ac:dyDescent="0.25">
      <c r="A42" s="11" t="s">
        <v>107</v>
      </c>
      <c r="B42" s="12" t="s">
        <v>94</v>
      </c>
      <c r="C42" s="13">
        <f>65+76</f>
        <v>141</v>
      </c>
      <c r="D42" s="13">
        <f>34+17</f>
        <v>51</v>
      </c>
      <c r="E42" s="13">
        <v>13</v>
      </c>
      <c r="F42" s="10">
        <f t="shared" si="0"/>
        <v>192</v>
      </c>
    </row>
    <row r="43" spans="1:6" x14ac:dyDescent="0.25">
      <c r="A43" s="11" t="s">
        <v>108</v>
      </c>
      <c r="B43" s="12" t="s">
        <v>112</v>
      </c>
      <c r="C43" s="13">
        <f>70+72</f>
        <v>142</v>
      </c>
      <c r="D43" s="13">
        <f>17+32</f>
        <v>49</v>
      </c>
      <c r="E43" s="13">
        <v>14</v>
      </c>
      <c r="F43" s="10">
        <f t="shared" si="0"/>
        <v>191</v>
      </c>
    </row>
    <row r="44" spans="1:6" x14ac:dyDescent="0.25">
      <c r="A44" s="11" t="s">
        <v>109</v>
      </c>
      <c r="B44" s="12" t="s">
        <v>97</v>
      </c>
      <c r="C44" s="13">
        <f>66+73</f>
        <v>139</v>
      </c>
      <c r="D44" s="13">
        <f>33+17</f>
        <v>50</v>
      </c>
      <c r="E44" s="13">
        <v>16</v>
      </c>
      <c r="F44" s="10">
        <f t="shared" si="0"/>
        <v>189</v>
      </c>
    </row>
    <row r="45" spans="1:6" x14ac:dyDescent="0.25">
      <c r="A45" s="11" t="s">
        <v>110</v>
      </c>
      <c r="B45" s="12" t="s">
        <v>54</v>
      </c>
      <c r="C45" s="13">
        <f>66+48</f>
        <v>114</v>
      </c>
      <c r="D45" s="13">
        <f>32+39</f>
        <v>71</v>
      </c>
      <c r="E45" s="13">
        <v>12</v>
      </c>
      <c r="F45" s="10">
        <f t="shared" si="0"/>
        <v>185</v>
      </c>
    </row>
    <row r="46" spans="1:6" x14ac:dyDescent="0.25">
      <c r="A46" s="11" t="s">
        <v>111</v>
      </c>
      <c r="B46" s="12" t="s">
        <v>99</v>
      </c>
      <c r="C46" s="13">
        <f>73+71</f>
        <v>144</v>
      </c>
      <c r="D46" s="13">
        <f>26+15</f>
        <v>41</v>
      </c>
      <c r="E46" s="13">
        <v>12</v>
      </c>
      <c r="F46" s="10">
        <f t="shared" si="0"/>
        <v>185</v>
      </c>
    </row>
    <row r="47" spans="1:6" x14ac:dyDescent="0.25">
      <c r="A47" s="11" t="s">
        <v>120</v>
      </c>
      <c r="B47" s="12" t="s">
        <v>55</v>
      </c>
      <c r="C47" s="13">
        <f>74+65</f>
        <v>139</v>
      </c>
      <c r="D47" s="13">
        <f>18+27</f>
        <v>45</v>
      </c>
      <c r="E47" s="13">
        <v>10</v>
      </c>
      <c r="F47" s="10">
        <f t="shared" si="0"/>
        <v>184</v>
      </c>
    </row>
  </sheetData>
  <sortState ref="B2:F47">
    <sortCondition descending="1" ref="F2:F47"/>
    <sortCondition descending="1" ref="D2:D47"/>
    <sortCondition descending="1" ref="C2:C47"/>
  </sortState>
  <pageMargins left="0.67" right="0.70866141732283472" top="0.23" bottom="0.18" header="0.16" footer="0.16"/>
  <pageSetup paperSize="9" scale="95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2017</vt:lpstr>
      <vt:lpstr>2018</vt:lpstr>
      <vt:lpstr>Hárok2</vt:lpstr>
      <vt:lpstr>Hárok3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kolkaren1</dc:creator>
  <cp:lastModifiedBy>Lenulka</cp:lastModifiedBy>
  <cp:lastPrinted>2018-04-21T20:17:51Z</cp:lastPrinted>
  <dcterms:created xsi:type="dcterms:W3CDTF">2017-04-22T14:46:17Z</dcterms:created>
  <dcterms:modified xsi:type="dcterms:W3CDTF">2018-04-22T08:19:37Z</dcterms:modified>
</cp:coreProperties>
</file>